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hassemian\Documents\MASS SPEC FACILITY WEB site\"/>
    </mc:Choice>
  </mc:AlternateContent>
  <xr:revisionPtr revIDLastSave="0" documentId="8_{635FF6A6-2926-419D-8614-E46E2555302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K19" i="1"/>
  <c r="G19" i="1"/>
  <c r="K18" i="1"/>
  <c r="G18" i="1"/>
  <c r="K17" i="1"/>
  <c r="G17" i="1"/>
  <c r="K16" i="1"/>
  <c r="G16" i="1"/>
  <c r="K15" i="1"/>
  <c r="G15" i="1"/>
  <c r="I26" i="1"/>
  <c r="K26" i="1" s="1"/>
  <c r="I25" i="1"/>
  <c r="K25" i="1" s="1"/>
  <c r="K20" i="1"/>
  <c r="G20" i="1"/>
  <c r="F26" i="1" l="1"/>
  <c r="G26" i="1"/>
  <c r="F25" i="1"/>
  <c r="G25" i="1"/>
  <c r="I7" i="1" l="1"/>
  <c r="K7" i="1" s="1"/>
  <c r="G7" i="1" s="1"/>
  <c r="F7" i="1"/>
  <c r="G27" i="1" l="1"/>
  <c r="F27" i="1"/>
  <c r="G30" i="1"/>
  <c r="G10" i="1"/>
  <c r="I22" i="1"/>
  <c r="K22" i="1" s="1"/>
  <c r="G22" i="1"/>
  <c r="K11" i="1"/>
  <c r="G11" i="1" s="1"/>
  <c r="G12" i="1"/>
  <c r="G2" i="1"/>
  <c r="K8" i="1"/>
  <c r="G8" i="1" s="1"/>
  <c r="G9" i="1"/>
  <c r="K5" i="1"/>
  <c r="G5" i="1" s="1"/>
  <c r="K6" i="1"/>
  <c r="G6" i="1" s="1"/>
</calcChain>
</file>

<file path=xl/sharedStrings.xml><?xml version="1.0" encoding="utf-8"?>
<sst xmlns="http://schemas.openxmlformats.org/spreadsheetml/2006/main" count="116" uniqueCount="84">
  <si>
    <t>Quick service guide</t>
  </si>
  <si>
    <t>Instrument(s)*</t>
  </si>
  <si>
    <t>Mass analysis type</t>
  </si>
  <si>
    <t>Sample</t>
  </si>
  <si>
    <t>Service Description</t>
  </si>
  <si>
    <t>UC user rate</t>
  </si>
  <si>
    <t>Non-UC user (non UC academic and industry)</t>
  </si>
  <si>
    <t>Technician Time ($100 per hour)</t>
  </si>
  <si>
    <t>MS Time</t>
  </si>
  <si>
    <t>Material charges</t>
  </si>
  <si>
    <t>Total $</t>
  </si>
  <si>
    <t>Instrument Time</t>
  </si>
  <si>
    <t>nanoACQUITY UPLC-Orbi Fusion Lumos ETD or HCD/TOFTOF5600</t>
  </si>
  <si>
    <t>ESI-Tandem mass spectrometry ETD or HCD</t>
  </si>
  <si>
    <t>any</t>
  </si>
  <si>
    <t>hourly mass spectrometer usage rates</t>
  </si>
  <si>
    <t>$68 per hour</t>
  </si>
  <si>
    <t>Protein Sequencing</t>
  </si>
  <si>
    <t>In Gel Digest (SDS-PAGE) Protein sequencing, Coomassie or silver stained</t>
  </si>
  <si>
    <t>nanoACQUITY UPLC-Orbi Fusion Lumos/TOFTOF5600</t>
  </si>
  <si>
    <t>Liquid Chromatography (UPLC)-ESI-Tandem mass spectrometry</t>
  </si>
  <si>
    <t>protein sequencing/ In gel digest 1-10 proteins</t>
  </si>
  <si>
    <t>in gel trypsin digest/ LC (1 hour Reverse phase C18 gradient)-MS2/ Data analysis</t>
  </si>
  <si>
    <t>$168 per band</t>
  </si>
  <si>
    <t>sequencing/ In gel digest 10-100 proteins</t>
  </si>
  <si>
    <t>in gel trypsin digest/ LC (1.5 hour Reverse phase C18 gradient)-MS2/ Data analysis</t>
  </si>
  <si>
    <t>$202 per band</t>
  </si>
  <si>
    <t>sequencing/ In gel digest 100 plus proteins</t>
  </si>
  <si>
    <t>in gel trypsin digest/ LC (2 hour Reverse phase C18 gradient)-MS2/ Data analysis</t>
  </si>
  <si>
    <t>Protein sequence in Solution (protein mix)</t>
  </si>
  <si>
    <t>protein complex  sequencing/In solution digest (1-50 proteins)</t>
  </si>
  <si>
    <t>in solution digest/  LC (1 hour Reverse phase C18 gradient)-MS2/ Data analysis</t>
  </si>
  <si>
    <t>$243 per sample</t>
  </si>
  <si>
    <t>Protein seq in Solution + modifications (protein mix, IP sample, IP-Bead protein complex)</t>
  </si>
  <si>
    <t>protein complex  sequencing /In solution digest (50 plus proteins and protein modification analysis)</t>
  </si>
  <si>
    <t>in solution digest/  LC (1.5 hour Reverse phase C18 gradient)-MS2/ Data analysis</t>
  </si>
  <si>
    <t>$277 per sample</t>
  </si>
  <si>
    <t>Protein seq in Solution proteome scale single run</t>
  </si>
  <si>
    <t>protein complex  sequencing /In solution digest (1000 plus proteins and protein modification analysis)</t>
  </si>
  <si>
    <t>in solution digest/  LC (2 hour Reverse phase C18 gradient)-MS2/ Data analysis</t>
  </si>
  <si>
    <t>$311 per sample</t>
  </si>
  <si>
    <t>Complex Protein seq in Solution (proteome scale MUDPIT)</t>
  </si>
  <si>
    <t>Multi dimensional Liquid Chromatography (UPLC)-ESI-Tandem mass spectrometry</t>
  </si>
  <si>
    <t>protein complex  sequencing~1000 proteins</t>
  </si>
  <si>
    <t xml:space="preserve">Additional steps (LC-MS runs)  1.5 hour steps </t>
  </si>
  <si>
    <t>Multi dimentional Liquid Chromatography (UPLC)-ESI-Tandem mass spectrometry</t>
  </si>
  <si>
    <t>Protein sequencing and quantification</t>
  </si>
  <si>
    <t>TMT 4 plex</t>
  </si>
  <si>
    <t>Protein Quantification TMT 4 plex (For 4 samples)</t>
  </si>
  <si>
    <t>Complete TMT 4 experiment with 8 High pH Reverse phase C18 fractions-MS2. 1.5 hour each fraction run for total of 16 hours LC-MS time (LUMOS Orbitrap). Includes solution digest and data analysis using Peaks</t>
  </si>
  <si>
    <t>TMT 6 plex</t>
  </si>
  <si>
    <t>Protein Quantification TMT 6 plex (For 6 samples)</t>
  </si>
  <si>
    <t>Complete TMT 6 experiment with 8 High pH Reverse phase C18 fractions-MS2. 1.5 hour each fraction run for total of 16 hours LC-MS time (LUMOS Orbitrap). Includes solution digest and data analysis using Peaks</t>
  </si>
  <si>
    <t>TMT 8 plex</t>
  </si>
  <si>
    <t>Protein Quantification TMT 8 plex (For 8 samples)</t>
  </si>
  <si>
    <t>Complete TMT 8 experiment with 8 High pH Reverse phase C18 fractions-MS2. 1.5 hour each fraction run for total of 16 hours LC-MS time (LUMOS Orbitrap). Includes solution digest and data analysis using Peaks</t>
  </si>
  <si>
    <t>TMT 10 plex</t>
  </si>
  <si>
    <t>Protein Quantification TMT 10 plex (For 10 samples)</t>
  </si>
  <si>
    <t>Complete TMT 10 experiment with 8 High pH Reverse phase C18 fractions-MS2. 1.5 hour each fraction run for total of 16 hours LC-MS time (LUMOS Orbitrap). Includes solution digest and data analysis using Peaks</t>
  </si>
  <si>
    <t>TMT 16 plex</t>
  </si>
  <si>
    <t>Protein Quantification TMT 16 plex (For 16 samples)</t>
  </si>
  <si>
    <t>Complete TMT 16 experiment with 8 High pH Reverse phase C18 fractions-MS2. 1.5 hour each fraction run for total of 16 hours LC-MS time (LUMOS Orbitrap). Includes solution digest and data analysis using Peaks</t>
  </si>
  <si>
    <t>SILAC</t>
  </si>
  <si>
    <t>Protein Quantification SILAC 2 plex (For 2 samples)</t>
  </si>
  <si>
    <t>12 High pH Reverse phase C18 fractions run on RPC18-LCMS2 for1.5 hour each fraction. includes 2 in solution digest and data analysis</t>
  </si>
  <si>
    <t>Post translational Modification Enrichment and identification (Enrichment method)</t>
  </si>
  <si>
    <t>Phosphopeptide (IMAC)</t>
  </si>
  <si>
    <t>nanoACQUITY UPLC-Orbi Fusion Lumos</t>
  </si>
  <si>
    <t>Liquid Chromatography (UPLC)-ESI-Tandem mass spectrometry (Note:Second ETD run on same sample will increase positive hits by 20-30%)</t>
  </si>
  <si>
    <t>Large scale in solution digest/  LC (2 hour Reverse phase C18 gradient)-MS2/ Data analysis</t>
  </si>
  <si>
    <t>BioID (Strepavidine)</t>
  </si>
  <si>
    <t>Note: Additional ETD run to increase coverage and identifications</t>
  </si>
  <si>
    <t>LC-MS ETD (2 hour Reverse phase C18 gradient)-MS2</t>
  </si>
  <si>
    <t>Other</t>
  </si>
  <si>
    <t>SDS-PAGE GEL run and stain Coomassie</t>
  </si>
  <si>
    <t>Protein Fractionation</t>
  </si>
  <si>
    <t>Protein Fractionation Life Tech Novex mini gels &amp; SimplyBlue™ stain</t>
  </si>
  <si>
    <t>$150 per gel</t>
  </si>
  <si>
    <t>TMT 18 plex</t>
  </si>
  <si>
    <t>Protein Quantification TMT 18 plex (For 18 samples)</t>
  </si>
  <si>
    <t>Complete TMT 18 experiment with 8 High pH Reverse phase C18 fractions-MS2. 1.5 hour each fraction run for total of 16 hours LC-MS time (LUMOS Orbitrap). Includes solution digest and data analysis using Peaks</t>
  </si>
  <si>
    <t xml:space="preserve">*Default instument is the Orbitrap Lumos for TMT, Bruker TIMSTOF2 pro </t>
  </si>
  <si>
    <t>Mudpit analysis (8 High pH Reverse phase C18 fractions run on RPC18 for 90 min each fraction. includes in solution digest)</t>
  </si>
  <si>
    <t>$1166 per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</si>
</sst>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6" xfId="0" applyFont="1" applyBorder="1"/>
    <xf numFmtId="0" fontId="3" fillId="0" borderId="1" xfId="0" applyFont="1" applyBorder="1"/>
    <xf numFmtId="0" fontId="3" fillId="0" borderId="3" xfId="0" applyFont="1" applyBorder="1"/>
    <xf numFmtId="6" fontId="3" fillId="0" borderId="7" xfId="0" applyNumberFormat="1" applyFont="1" applyBorder="1" applyAlignment="1">
      <alignment horizontal="left"/>
    </xf>
    <xf numFmtId="0" fontId="2" fillId="0" borderId="9" xfId="0" applyFont="1" applyBorder="1"/>
    <xf numFmtId="0" fontId="3" fillId="0" borderId="2" xfId="0" applyFont="1" applyBorder="1"/>
    <xf numFmtId="0" fontId="3" fillId="0" borderId="10" xfId="0" applyFont="1" applyBorder="1"/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64" fontId="3" fillId="0" borderId="8" xfId="0" applyNumberFormat="1" applyFont="1" applyBorder="1" applyAlignment="1">
      <alignment horizontal="left"/>
    </xf>
    <xf numFmtId="6" fontId="3" fillId="0" borderId="11" xfId="0" applyNumberFormat="1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/>
    <xf numFmtId="0" fontId="3" fillId="2" borderId="3" xfId="0" applyFont="1" applyFill="1" applyBorder="1"/>
    <xf numFmtId="0" fontId="3" fillId="2" borderId="7" xfId="0" applyFont="1" applyFill="1" applyBorder="1" applyAlignment="1">
      <alignment horizontal="left"/>
    </xf>
    <xf numFmtId="0" fontId="0" fillId="2" borderId="0" xfId="0" applyFill="1"/>
    <xf numFmtId="0" fontId="3" fillId="3" borderId="1" xfId="0" applyFont="1" applyFill="1" applyBorder="1"/>
    <xf numFmtId="0" fontId="3" fillId="3" borderId="3" xfId="0" applyFont="1" applyFill="1" applyBorder="1"/>
    <xf numFmtId="0" fontId="3" fillId="3" borderId="7" xfId="0" applyFont="1" applyFill="1" applyBorder="1" applyAlignment="1">
      <alignment horizontal="left"/>
    </xf>
    <xf numFmtId="0" fontId="0" fillId="3" borderId="0" xfId="0" applyFill="1"/>
    <xf numFmtId="0" fontId="3" fillId="4" borderId="1" xfId="0" applyFont="1" applyFill="1" applyBorder="1"/>
    <xf numFmtId="0" fontId="3" fillId="4" borderId="3" xfId="0" applyFont="1" applyFill="1" applyBorder="1"/>
    <xf numFmtId="6" fontId="3" fillId="4" borderId="7" xfId="0" applyNumberFormat="1" applyFont="1" applyFill="1" applyBorder="1" applyAlignment="1">
      <alignment horizontal="left"/>
    </xf>
    <xf numFmtId="0" fontId="0" fillId="4" borderId="0" xfId="0" applyFill="1"/>
    <xf numFmtId="164" fontId="3" fillId="4" borderId="8" xfId="0" applyNumberFormat="1" applyFont="1" applyFill="1" applyBorder="1" applyAlignment="1">
      <alignment horizontal="left"/>
    </xf>
    <xf numFmtId="0" fontId="0" fillId="5" borderId="0" xfId="0" applyFill="1"/>
    <xf numFmtId="0" fontId="3" fillId="6" borderId="1" xfId="0" applyFont="1" applyFill="1" applyBorder="1"/>
    <xf numFmtId="0" fontId="3" fillId="6" borderId="3" xfId="0" applyFont="1" applyFill="1" applyBorder="1"/>
    <xf numFmtId="6" fontId="3" fillId="6" borderId="7" xfId="0" applyNumberFormat="1" applyFont="1" applyFill="1" applyBorder="1" applyAlignment="1">
      <alignment horizontal="left"/>
    </xf>
    <xf numFmtId="0" fontId="0" fillId="6" borderId="0" xfId="0" applyFill="1"/>
    <xf numFmtId="0" fontId="3" fillId="3" borderId="6" xfId="0" applyFont="1" applyFill="1" applyBorder="1"/>
    <xf numFmtId="6" fontId="3" fillId="3" borderId="11" xfId="0" applyNumberFormat="1" applyFont="1" applyFill="1" applyBorder="1" applyAlignment="1">
      <alignment horizontal="left"/>
    </xf>
    <xf numFmtId="0" fontId="2" fillId="7" borderId="9" xfId="0" applyFont="1" applyFill="1" applyBorder="1"/>
    <xf numFmtId="0" fontId="0" fillId="8" borderId="1" xfId="0" applyFill="1" applyBorder="1"/>
    <xf numFmtId="6" fontId="0" fillId="8" borderId="1" xfId="0" applyNumberFormat="1" applyFill="1" applyBorder="1" applyAlignment="1">
      <alignment horizontal="left"/>
    </xf>
    <xf numFmtId="6" fontId="0" fillId="8" borderId="1" xfId="0" applyNumberFormat="1" applyFill="1" applyBorder="1"/>
    <xf numFmtId="0" fontId="0" fillId="8" borderId="0" xfId="0" applyFill="1"/>
    <xf numFmtId="44" fontId="0" fillId="0" borderId="0" xfId="0" applyNumberFormat="1" applyAlignment="1">
      <alignment horizontal="left"/>
    </xf>
    <xf numFmtId="164" fontId="3" fillId="3" borderId="8" xfId="0" applyNumberFormat="1" applyFont="1" applyFill="1" applyBorder="1" applyAlignment="1">
      <alignment horizontal="left"/>
    </xf>
    <xf numFmtId="164" fontId="3" fillId="2" borderId="8" xfId="0" applyNumberFormat="1" applyFont="1" applyFill="1" applyBorder="1" applyAlignment="1">
      <alignment horizontal="left"/>
    </xf>
    <xf numFmtId="164" fontId="3" fillId="6" borderId="8" xfId="0" applyNumberFormat="1" applyFont="1" applyFill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8" fontId="3" fillId="0" borderId="8" xfId="0" applyNumberFormat="1" applyFont="1" applyBorder="1" applyAlignment="1">
      <alignment horizontal="left"/>
    </xf>
    <xf numFmtId="0" fontId="2" fillId="7" borderId="6" xfId="0" applyFont="1" applyFill="1" applyBorder="1"/>
    <xf numFmtId="0" fontId="2" fillId="7" borderId="0" xfId="0" applyFont="1" applyFill="1"/>
    <xf numFmtId="164" fontId="3" fillId="3" borderId="7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zoomScaleNormal="100" workbookViewId="0">
      <selection activeCell="G11" sqref="G11"/>
    </sheetView>
  </sheetViews>
  <sheetFormatPr defaultRowHeight="14.4" x14ac:dyDescent="0.3"/>
  <cols>
    <col min="1" max="1" width="69" customWidth="1"/>
    <col min="2" max="2" width="63.33203125" hidden="1" customWidth="1"/>
    <col min="3" max="3" width="113" hidden="1" customWidth="1"/>
    <col min="4" max="4" width="33.109375" customWidth="1"/>
    <col min="5" max="5" width="62.88671875" customWidth="1"/>
    <col min="6" max="6" width="17.109375" style="1" customWidth="1"/>
    <col min="7" max="7" width="44.33203125" style="1" customWidth="1"/>
    <col min="8" max="9" width="9.6640625" customWidth="1"/>
    <col min="10" max="10" width="11.6640625" customWidth="1"/>
    <col min="11" max="11" width="9.6640625" customWidth="1"/>
  </cols>
  <sheetData>
    <row r="1" spans="1:11" s="2" customFormat="1" ht="15.6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4" t="s">
        <v>7</v>
      </c>
      <c r="I1" s="3" t="s">
        <v>8</v>
      </c>
      <c r="J1" s="2" t="s">
        <v>9</v>
      </c>
      <c r="K1" s="2" t="s">
        <v>10</v>
      </c>
    </row>
    <row r="2" spans="1:11" ht="15.6" x14ac:dyDescent="0.3">
      <c r="A2" s="54" t="s">
        <v>11</v>
      </c>
      <c r="B2" s="10" t="s">
        <v>12</v>
      </c>
      <c r="C2" s="10" t="s">
        <v>13</v>
      </c>
      <c r="D2" s="10" t="s">
        <v>14</v>
      </c>
      <c r="E2" s="11" t="s">
        <v>15</v>
      </c>
      <c r="F2" s="12" t="s">
        <v>16</v>
      </c>
      <c r="G2" s="18">
        <f>1.45*K2</f>
        <v>98.6</v>
      </c>
      <c r="I2">
        <v>68</v>
      </c>
      <c r="K2">
        <v>68</v>
      </c>
    </row>
    <row r="3" spans="1:11" ht="16.2" thickBot="1" x14ac:dyDescent="0.35">
      <c r="A3" s="20"/>
      <c r="B3" s="14"/>
      <c r="C3" s="10"/>
      <c r="D3" s="10"/>
      <c r="E3" s="11"/>
      <c r="F3" s="12"/>
      <c r="G3" s="18"/>
    </row>
    <row r="4" spans="1:11" ht="16.2" thickBot="1" x14ac:dyDescent="0.35">
      <c r="A4" s="42" t="s">
        <v>17</v>
      </c>
      <c r="B4" s="14"/>
      <c r="C4" s="10"/>
      <c r="D4" s="10"/>
      <c r="E4" s="11"/>
      <c r="F4" s="12"/>
      <c r="G4" s="18"/>
    </row>
    <row r="5" spans="1:11" s="29" customFormat="1" ht="15.6" x14ac:dyDescent="0.3">
      <c r="A5" s="26" t="s">
        <v>18</v>
      </c>
      <c r="B5" s="26" t="s">
        <v>19</v>
      </c>
      <c r="C5" s="26" t="s">
        <v>20</v>
      </c>
      <c r="D5" s="26" t="s">
        <v>21</v>
      </c>
      <c r="E5" s="27" t="s">
        <v>22</v>
      </c>
      <c r="F5" s="28" t="s">
        <v>23</v>
      </c>
      <c r="G5" s="48">
        <f t="shared" ref="G5:G12" si="0">1.45*K5</f>
        <v>243.6</v>
      </c>
      <c r="H5" s="29">
        <v>75</v>
      </c>
      <c r="I5" s="29">
        <v>68</v>
      </c>
      <c r="J5" s="29">
        <v>25</v>
      </c>
      <c r="K5" s="29">
        <f>SUM(H5:J5)</f>
        <v>168</v>
      </c>
    </row>
    <row r="6" spans="1:11" s="29" customFormat="1" ht="15.6" x14ac:dyDescent="0.3">
      <c r="A6" s="26" t="s">
        <v>18</v>
      </c>
      <c r="B6" s="26" t="s">
        <v>19</v>
      </c>
      <c r="C6" s="26" t="s">
        <v>20</v>
      </c>
      <c r="D6" s="26" t="s">
        <v>24</v>
      </c>
      <c r="E6" s="27" t="s">
        <v>25</v>
      </c>
      <c r="F6" s="28" t="s">
        <v>26</v>
      </c>
      <c r="G6" s="48">
        <f t="shared" si="0"/>
        <v>292.89999999999998</v>
      </c>
      <c r="H6" s="29">
        <v>75</v>
      </c>
      <c r="I6" s="29">
        <v>102</v>
      </c>
      <c r="J6" s="29">
        <v>25</v>
      </c>
      <c r="K6" s="29">
        <f>SUM(H6:J6)</f>
        <v>202</v>
      </c>
    </row>
    <row r="7" spans="1:11" s="29" customFormat="1" ht="15.6" x14ac:dyDescent="0.3">
      <c r="A7" s="26" t="s">
        <v>18</v>
      </c>
      <c r="B7" s="26" t="s">
        <v>19</v>
      </c>
      <c r="C7" s="26" t="s">
        <v>20</v>
      </c>
      <c r="D7" s="26" t="s">
        <v>27</v>
      </c>
      <c r="E7" s="27" t="s">
        <v>28</v>
      </c>
      <c r="F7" s="56">
        <f>168+68</f>
        <v>236</v>
      </c>
      <c r="G7" s="48">
        <f t="shared" si="0"/>
        <v>342.2</v>
      </c>
      <c r="H7" s="29">
        <v>75</v>
      </c>
      <c r="I7" s="29">
        <f>68*2</f>
        <v>136</v>
      </c>
      <c r="J7" s="29">
        <v>25</v>
      </c>
      <c r="K7" s="29">
        <f>SUM(H7:J7)</f>
        <v>236</v>
      </c>
    </row>
    <row r="8" spans="1:11" s="25" customFormat="1" ht="15.6" x14ac:dyDescent="0.3">
      <c r="A8" s="22" t="s">
        <v>29</v>
      </c>
      <c r="B8" s="22" t="s">
        <v>19</v>
      </c>
      <c r="C8" s="22" t="s">
        <v>20</v>
      </c>
      <c r="D8" s="22" t="s">
        <v>30</v>
      </c>
      <c r="E8" s="23" t="s">
        <v>31</v>
      </c>
      <c r="F8" s="24" t="s">
        <v>32</v>
      </c>
      <c r="G8" s="49">
        <f t="shared" si="0"/>
        <v>352.34999999999997</v>
      </c>
      <c r="H8" s="25">
        <v>75</v>
      </c>
      <c r="I8" s="25">
        <v>68</v>
      </c>
      <c r="J8" s="25">
        <v>100</v>
      </c>
      <c r="K8" s="25">
        <f>SUM(H8:J8)</f>
        <v>243</v>
      </c>
    </row>
    <row r="9" spans="1:11" s="25" customFormat="1" ht="15.6" x14ac:dyDescent="0.3">
      <c r="A9" s="22" t="s">
        <v>33</v>
      </c>
      <c r="B9" s="22" t="s">
        <v>19</v>
      </c>
      <c r="C9" s="22" t="s">
        <v>20</v>
      </c>
      <c r="D9" s="22" t="s">
        <v>34</v>
      </c>
      <c r="E9" s="23" t="s">
        <v>35</v>
      </c>
      <c r="F9" s="24" t="s">
        <v>36</v>
      </c>
      <c r="G9" s="49">
        <f t="shared" si="0"/>
        <v>401.65</v>
      </c>
      <c r="H9" s="25">
        <v>75</v>
      </c>
      <c r="I9" s="25">
        <v>102</v>
      </c>
      <c r="J9" s="25">
        <v>100</v>
      </c>
      <c r="K9" s="25">
        <v>277</v>
      </c>
    </row>
    <row r="10" spans="1:11" s="25" customFormat="1" ht="15.6" x14ac:dyDescent="0.3">
      <c r="A10" s="22" t="s">
        <v>37</v>
      </c>
      <c r="B10" s="22" t="s">
        <v>19</v>
      </c>
      <c r="C10" s="22" t="s">
        <v>20</v>
      </c>
      <c r="D10" s="22" t="s">
        <v>38</v>
      </c>
      <c r="E10" s="23" t="s">
        <v>39</v>
      </c>
      <c r="F10" s="24" t="s">
        <v>40</v>
      </c>
      <c r="G10" s="49">
        <f t="shared" si="0"/>
        <v>450.95</v>
      </c>
      <c r="H10" s="25">
        <v>75</v>
      </c>
      <c r="I10" s="25">
        <v>102</v>
      </c>
      <c r="J10" s="25">
        <v>100</v>
      </c>
      <c r="K10" s="25">
        <v>311</v>
      </c>
    </row>
    <row r="11" spans="1:11" s="33" customFormat="1" ht="15.6" x14ac:dyDescent="0.3">
      <c r="A11" s="30" t="s">
        <v>41</v>
      </c>
      <c r="B11" s="30" t="s">
        <v>19</v>
      </c>
      <c r="C11" s="30" t="s">
        <v>42</v>
      </c>
      <c r="D11" s="30" t="s">
        <v>43</v>
      </c>
      <c r="E11" s="31" t="s">
        <v>82</v>
      </c>
      <c r="F11" s="32" t="s">
        <v>83</v>
      </c>
      <c r="G11" s="34">
        <f t="shared" si="0"/>
        <v>1690.7</v>
      </c>
      <c r="H11" s="33">
        <v>150</v>
      </c>
      <c r="I11" s="33">
        <f>12*68</f>
        <v>816</v>
      </c>
      <c r="J11" s="33">
        <v>200</v>
      </c>
      <c r="K11" s="33">
        <f>SUM(H11:J11)</f>
        <v>1166</v>
      </c>
    </row>
    <row r="12" spans="1:11" s="33" customFormat="1" ht="15.6" x14ac:dyDescent="0.3">
      <c r="A12" s="30" t="s">
        <v>41</v>
      </c>
      <c r="B12" s="30" t="s">
        <v>19</v>
      </c>
      <c r="C12" s="30" t="s">
        <v>20</v>
      </c>
      <c r="D12" s="30"/>
      <c r="E12" s="31" t="s">
        <v>44</v>
      </c>
      <c r="F12" s="32">
        <v>102</v>
      </c>
      <c r="G12" s="34">
        <f t="shared" si="0"/>
        <v>147.9</v>
      </c>
      <c r="I12" s="33">
        <v>102</v>
      </c>
      <c r="K12" s="33">
        <v>102</v>
      </c>
    </row>
    <row r="13" spans="1:11" ht="16.2" thickBot="1" x14ac:dyDescent="0.35">
      <c r="A13" s="9"/>
      <c r="B13" s="10"/>
      <c r="C13" s="10"/>
      <c r="D13" s="10"/>
      <c r="E13" s="11"/>
      <c r="F13" s="16"/>
      <c r="G13" s="18"/>
    </row>
    <row r="14" spans="1:11" ht="16.2" thickBot="1" x14ac:dyDescent="0.35">
      <c r="A14" s="42" t="s">
        <v>46</v>
      </c>
      <c r="B14" s="14"/>
      <c r="C14" s="10"/>
      <c r="D14" s="10"/>
      <c r="E14" s="11"/>
      <c r="F14" s="16"/>
      <c r="G14" s="18"/>
    </row>
    <row r="15" spans="1:11" s="39" customFormat="1" ht="15.6" x14ac:dyDescent="0.3">
      <c r="A15" s="36" t="s">
        <v>47</v>
      </c>
      <c r="B15" s="36" t="s">
        <v>19</v>
      </c>
      <c r="C15" s="36" t="s">
        <v>45</v>
      </c>
      <c r="D15" s="36" t="s">
        <v>48</v>
      </c>
      <c r="E15" s="37" t="s">
        <v>49</v>
      </c>
      <c r="F15" s="38">
        <v>2200</v>
      </c>
      <c r="G15" s="50">
        <f t="shared" ref="G15:G19" si="1">1.45*F15</f>
        <v>3190</v>
      </c>
      <c r="H15" s="35">
        <v>500</v>
      </c>
      <c r="I15" s="35">
        <v>1360</v>
      </c>
      <c r="J15" s="39">
        <v>340</v>
      </c>
      <c r="K15" s="33">
        <f t="shared" ref="K15:K18" si="2">SUM(H15:J15)</f>
        <v>2200</v>
      </c>
    </row>
    <row r="16" spans="1:11" s="39" customFormat="1" ht="15.6" x14ac:dyDescent="0.3">
      <c r="A16" s="36" t="s">
        <v>50</v>
      </c>
      <c r="B16" s="36" t="s">
        <v>19</v>
      </c>
      <c r="C16" s="36" t="s">
        <v>45</v>
      </c>
      <c r="D16" s="36" t="s">
        <v>51</v>
      </c>
      <c r="E16" s="37" t="s">
        <v>52</v>
      </c>
      <c r="F16" s="38">
        <v>2800</v>
      </c>
      <c r="G16" s="50">
        <f t="shared" si="1"/>
        <v>4060</v>
      </c>
      <c r="H16" s="35">
        <v>800</v>
      </c>
      <c r="I16" s="35">
        <v>1360</v>
      </c>
      <c r="J16" s="39">
        <v>640</v>
      </c>
      <c r="K16" s="33">
        <f t="shared" si="2"/>
        <v>2800</v>
      </c>
    </row>
    <row r="17" spans="1:11" s="39" customFormat="1" ht="15.6" x14ac:dyDescent="0.3">
      <c r="A17" s="36" t="s">
        <v>53</v>
      </c>
      <c r="B17" s="36" t="s">
        <v>19</v>
      </c>
      <c r="C17" s="36" t="s">
        <v>45</v>
      </c>
      <c r="D17" s="36" t="s">
        <v>54</v>
      </c>
      <c r="E17" s="37" t="s">
        <v>55</v>
      </c>
      <c r="F17" s="38">
        <v>3400</v>
      </c>
      <c r="G17" s="50">
        <f t="shared" si="1"/>
        <v>4930</v>
      </c>
      <c r="H17" s="35">
        <v>1150</v>
      </c>
      <c r="I17" s="35">
        <v>1360</v>
      </c>
      <c r="J17" s="39">
        <v>890</v>
      </c>
      <c r="K17" s="33">
        <f t="shared" si="2"/>
        <v>3400</v>
      </c>
    </row>
    <row r="18" spans="1:11" s="39" customFormat="1" ht="15.6" x14ac:dyDescent="0.3">
      <c r="A18" s="36" t="s">
        <v>56</v>
      </c>
      <c r="B18" s="36" t="s">
        <v>19</v>
      </c>
      <c r="C18" s="36" t="s">
        <v>45</v>
      </c>
      <c r="D18" s="36" t="s">
        <v>57</v>
      </c>
      <c r="E18" s="37" t="s">
        <v>58</v>
      </c>
      <c r="F18" s="38">
        <v>4000</v>
      </c>
      <c r="G18" s="50">
        <f t="shared" si="1"/>
        <v>5800</v>
      </c>
      <c r="H18" s="39">
        <v>1500</v>
      </c>
      <c r="I18" s="35">
        <v>1360</v>
      </c>
      <c r="J18" s="39">
        <v>1140</v>
      </c>
      <c r="K18" s="33">
        <f t="shared" si="2"/>
        <v>4000</v>
      </c>
    </row>
    <row r="19" spans="1:11" s="39" customFormat="1" ht="15.6" x14ac:dyDescent="0.3">
      <c r="A19" s="36" t="s">
        <v>59</v>
      </c>
      <c r="B19" s="36" t="s">
        <v>19</v>
      </c>
      <c r="C19" s="36" t="s">
        <v>45</v>
      </c>
      <c r="D19" s="36" t="s">
        <v>60</v>
      </c>
      <c r="E19" s="37" t="s">
        <v>61</v>
      </c>
      <c r="F19" s="38">
        <v>5000</v>
      </c>
      <c r="G19" s="50">
        <f t="shared" si="1"/>
        <v>7250</v>
      </c>
      <c r="H19" s="39">
        <v>1640</v>
      </c>
      <c r="I19" s="35">
        <v>1360</v>
      </c>
      <c r="J19" s="39">
        <v>2000</v>
      </c>
      <c r="K19" s="33">
        <f t="shared" ref="K19" si="3">SUM(H19:J19)</f>
        <v>5000</v>
      </c>
    </row>
    <row r="20" spans="1:11" s="39" customFormat="1" ht="15.6" x14ac:dyDescent="0.3">
      <c r="A20" s="36" t="s">
        <v>78</v>
      </c>
      <c r="B20" s="36" t="s">
        <v>19</v>
      </c>
      <c r="C20" s="36" t="s">
        <v>45</v>
      </c>
      <c r="D20" s="36" t="s">
        <v>79</v>
      </c>
      <c r="E20" s="37" t="s">
        <v>80</v>
      </c>
      <c r="F20" s="38">
        <v>5300</v>
      </c>
      <c r="G20" s="50">
        <f t="shared" ref="G20" si="4">1.45*F20</f>
        <v>7685</v>
      </c>
      <c r="H20" s="39">
        <v>1640</v>
      </c>
      <c r="I20" s="35">
        <v>1360</v>
      </c>
      <c r="J20" s="39">
        <v>2000</v>
      </c>
      <c r="K20" s="33">
        <f t="shared" ref="K20" si="5">SUM(H20:J20)</f>
        <v>5000</v>
      </c>
    </row>
    <row r="21" spans="1:11" ht="15.6" x14ac:dyDescent="0.3">
      <c r="A21" s="9"/>
      <c r="B21" s="10"/>
      <c r="C21" s="10"/>
      <c r="D21" s="10"/>
      <c r="E21" s="11"/>
      <c r="F21" s="19"/>
      <c r="G21" s="18"/>
    </row>
    <row r="22" spans="1:11" s="29" customFormat="1" ht="15.6" x14ac:dyDescent="0.3">
      <c r="A22" s="40" t="s">
        <v>62</v>
      </c>
      <c r="B22" s="26" t="s">
        <v>19</v>
      </c>
      <c r="C22" s="26" t="s">
        <v>45</v>
      </c>
      <c r="D22" s="26" t="s">
        <v>63</v>
      </c>
      <c r="E22" s="27" t="s">
        <v>64</v>
      </c>
      <c r="F22" s="41">
        <v>1574</v>
      </c>
      <c r="G22" s="48">
        <f>1.45*F22</f>
        <v>2282.2999999999997</v>
      </c>
      <c r="H22" s="29">
        <v>150</v>
      </c>
      <c r="I22" s="29">
        <f>2*612</f>
        <v>1224</v>
      </c>
      <c r="J22" s="29">
        <v>200</v>
      </c>
      <c r="K22" s="29">
        <f>SUM(H22:J22)</f>
        <v>1574</v>
      </c>
    </row>
    <row r="23" spans="1:11" ht="15.6" x14ac:dyDescent="0.3">
      <c r="A23" s="9"/>
      <c r="B23" s="10"/>
      <c r="C23" s="10"/>
      <c r="D23" s="10"/>
      <c r="E23" s="20"/>
      <c r="F23" s="16"/>
      <c r="G23" s="18"/>
    </row>
    <row r="24" spans="1:11" ht="15.6" x14ac:dyDescent="0.3">
      <c r="A24" s="55" t="s">
        <v>65</v>
      </c>
      <c r="B24" s="20"/>
      <c r="C24" s="20"/>
      <c r="D24" s="20"/>
      <c r="E24" s="20"/>
      <c r="F24" s="21"/>
      <c r="G24" s="51"/>
    </row>
    <row r="25" spans="1:11" s="43" customFormat="1" ht="15.6" x14ac:dyDescent="0.3">
      <c r="A25" s="43" t="s">
        <v>66</v>
      </c>
      <c r="B25" s="43" t="s">
        <v>67</v>
      </c>
      <c r="C25" s="43" t="s">
        <v>68</v>
      </c>
      <c r="E25" s="43" t="s">
        <v>69</v>
      </c>
      <c r="F25" s="44">
        <f t="shared" ref="F25:F26" si="6">K25</f>
        <v>770</v>
      </c>
      <c r="G25" s="49">
        <f t="shared" ref="G25:G26" si="7">1.45*K25</f>
        <v>1116.5</v>
      </c>
      <c r="H25" s="43">
        <v>400</v>
      </c>
      <c r="I25" s="45">
        <f t="shared" ref="I25:I26" si="8">68*2.5</f>
        <v>170</v>
      </c>
      <c r="J25" s="45">
        <v>200</v>
      </c>
      <c r="K25" s="45">
        <f t="shared" ref="K25:K26" si="9">H25+I25+J25</f>
        <v>770</v>
      </c>
    </row>
    <row r="26" spans="1:11" s="43" customFormat="1" ht="15.6" x14ac:dyDescent="0.3">
      <c r="A26" s="43" t="s">
        <v>70</v>
      </c>
      <c r="B26" s="43" t="s">
        <v>67</v>
      </c>
      <c r="C26" s="43" t="s">
        <v>68</v>
      </c>
      <c r="E26" s="43" t="s">
        <v>69</v>
      </c>
      <c r="F26" s="44">
        <f t="shared" si="6"/>
        <v>920</v>
      </c>
      <c r="G26" s="49">
        <f t="shared" si="7"/>
        <v>1334</v>
      </c>
      <c r="H26" s="43">
        <v>550</v>
      </c>
      <c r="I26" s="45">
        <f t="shared" si="8"/>
        <v>170</v>
      </c>
      <c r="J26" s="45">
        <v>200</v>
      </c>
      <c r="K26" s="45">
        <f t="shared" si="9"/>
        <v>920</v>
      </c>
    </row>
    <row r="27" spans="1:11" x14ac:dyDescent="0.3">
      <c r="A27" s="46" t="s">
        <v>71</v>
      </c>
      <c r="E27" t="s">
        <v>72</v>
      </c>
      <c r="F27" s="47">
        <f>2*68</f>
        <v>136</v>
      </c>
      <c r="G27" s="52">
        <f t="shared" ref="G27" si="10">1.45*K27</f>
        <v>197.2</v>
      </c>
      <c r="K27" s="46">
        <v>136</v>
      </c>
    </row>
    <row r="28" spans="1:11" ht="15" thickBot="1" x14ac:dyDescent="0.35"/>
    <row r="29" spans="1:11" ht="16.2" thickBot="1" x14ac:dyDescent="0.35">
      <c r="A29" s="13" t="s">
        <v>73</v>
      </c>
      <c r="B29" s="14"/>
      <c r="C29" s="10"/>
      <c r="D29" s="10"/>
      <c r="E29" s="11"/>
      <c r="F29" s="16"/>
      <c r="G29" s="17"/>
    </row>
    <row r="30" spans="1:11" ht="15.6" x14ac:dyDescent="0.3">
      <c r="A30" s="15" t="s">
        <v>74</v>
      </c>
      <c r="B30" s="10"/>
      <c r="C30" s="10"/>
      <c r="D30" s="10" t="s">
        <v>75</v>
      </c>
      <c r="E30" s="11" t="s">
        <v>76</v>
      </c>
      <c r="F30" s="16" t="s">
        <v>77</v>
      </c>
      <c r="G30" s="53">
        <f>1.45*K30</f>
        <v>217.5</v>
      </c>
      <c r="H30">
        <v>100</v>
      </c>
      <c r="J30">
        <v>50</v>
      </c>
      <c r="K30">
        <v>150</v>
      </c>
    </row>
    <row r="36" spans="1:1" x14ac:dyDescent="0.3">
      <c r="A36" t="s">
        <v>81</v>
      </c>
    </row>
  </sheetData>
  <pageMargins left="0.7" right="0.7" top="0.75" bottom="0.75" header="0.3" footer="0.3"/>
  <pageSetup scale="73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ucsd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majid ghassemian</dc:creator>
  <cp:keywords/>
  <dc:description/>
  <cp:lastModifiedBy>Ghassemian, Majid</cp:lastModifiedBy>
  <cp:revision/>
  <dcterms:created xsi:type="dcterms:W3CDTF">2009-07-15T19:00:08Z</dcterms:created>
  <dcterms:modified xsi:type="dcterms:W3CDTF">2023-03-07T19:35:17Z</dcterms:modified>
  <cp:category/>
  <cp:contentStatus/>
</cp:coreProperties>
</file>